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9000" firstSheet="1" activeTab="1"/>
  </bookViews>
  <sheets>
    <sheet name="Cognos_Office_Connection_Cache" sheetId="2" state="veryHidden" r:id="rId1"/>
    <sheet name="Факт АО &quot;НТГ&quot; 2023г." sheetId="1" r:id="rId2"/>
  </sheets>
  <definedNames>
    <definedName name="ID" localSheetId="0" hidden="1">"67ff0085-515e-4d18-84b6-37f9fe6061bf"</definedName>
    <definedName name="ID" localSheetId="1" hidden="1">"cbf904b7-f714-462d-b9ad-9fab0ac63637"</definedName>
    <definedName name="_xlnm.Print_Area" localSheetId="1">'Факт АО "НТГ" 2023г.'!$A$1:$O$17</definedName>
  </definedNames>
  <calcPr calcId="162913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7" i="1" l="1"/>
  <c r="K16" i="1" l="1"/>
  <c r="G26" i="1" l="1"/>
  <c r="F26" i="1"/>
  <c r="D26" i="1"/>
  <c r="C26" i="1"/>
  <c r="E26" i="1"/>
  <c r="E24" i="1" l="1"/>
  <c r="C24" i="1" l="1"/>
  <c r="D24" i="1"/>
  <c r="F13" i="1" l="1"/>
  <c r="G13" i="1"/>
  <c r="H13" i="1"/>
  <c r="F9" i="1"/>
  <c r="F11" i="1" s="1"/>
  <c r="G9" i="1"/>
  <c r="G11" i="1" s="1"/>
  <c r="H9" i="1"/>
  <c r="H11" i="1" s="1"/>
  <c r="I13" i="1"/>
  <c r="J13" i="1"/>
  <c r="K13" i="1"/>
  <c r="L13" i="1"/>
  <c r="M13" i="1"/>
  <c r="I9" i="1"/>
  <c r="I11" i="1" s="1"/>
  <c r="J9" i="1"/>
  <c r="J11" i="1" s="1"/>
  <c r="K9" i="1"/>
  <c r="K11" i="1" s="1"/>
  <c r="L9" i="1"/>
  <c r="L11" i="1" s="1"/>
  <c r="M9" i="1"/>
  <c r="N13" i="1"/>
  <c r="N9" i="1"/>
  <c r="D9" i="1"/>
  <c r="D11" i="1" s="1"/>
  <c r="E9" i="1"/>
  <c r="E11" i="1" s="1"/>
  <c r="D13" i="1"/>
  <c r="E13" i="1"/>
  <c r="C21" i="1"/>
  <c r="C22" i="1" s="1"/>
  <c r="D21" i="1"/>
  <c r="D22" i="1"/>
  <c r="E21" i="1"/>
  <c r="E22" i="1" s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 s="1"/>
  <c r="L21" i="1"/>
  <c r="L22" i="1" s="1"/>
  <c r="M20" i="1"/>
  <c r="M21" i="1"/>
  <c r="M22" i="1" s="1"/>
  <c r="N21" i="1"/>
  <c r="N22" i="1" s="1"/>
  <c r="C13" i="1"/>
  <c r="C9" i="1"/>
  <c r="N11" i="1" l="1"/>
  <c r="H15" i="1"/>
  <c r="G15" i="1"/>
  <c r="N15" i="1"/>
  <c r="K15" i="1"/>
  <c r="L15" i="1"/>
  <c r="J15" i="1"/>
  <c r="I15" i="1"/>
  <c r="C11" i="1"/>
  <c r="F15" i="1"/>
  <c r="E15" i="1"/>
  <c r="D15" i="1"/>
  <c r="M11" i="1"/>
  <c r="M15" i="1" s="1"/>
  <c r="C15" i="1" l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<sst xmlns="http://schemas.openxmlformats.org/spreadsheetml/2006/main" count="38" uniqueCount="30">
  <si>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</si>
  <si>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</si>
  <si>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</si>
  <si>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</si>
  <si>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</si>
  <si>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</si>
  <si>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</si>
  <si>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</si>
  <si>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</si>
  <si>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</si>
  <si>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</si>
  <si>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</si>
  <si>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</si>
  <si>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</si>
  <si>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</si>
  <si>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</si>
  <si>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</si>
  <si>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</si>
  <si>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</si>
  <si>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</si>
  <si>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</si>
  <si>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</si>
  <si>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</si>
  <si>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</si>
  <si>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</si>
  <si>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</si>
  <si>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</si>
  <si>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</si>
  <si>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2023 год</t>
  </si>
  <si>
    <t>Фактические показатели отпуска тепловой энергии котельной 
АО "Норильсктрансгаз" в п. Тухард за 12 месяцев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</si>
</sst>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sz val="10"/>
      <color theme="0" tint="-4.9989318521683403E-2"/>
      <name val="Tahoma"/>
      <family val="2"/>
      <charset val="204"/>
    </font>
    <font>
      <sz val="11"/>
      <color theme="0" tint="-4.9989318521683403E-2"/>
      <name val="Tahoma"/>
      <family val="2"/>
      <charset val="204"/>
    </font>
    <font>
      <i/>
      <sz val="14"/>
      <name val="Tahoma"/>
      <family val="2"/>
      <charset val="204"/>
    </font>
    <font>
      <sz val="14"/>
      <name val="Tahoma"/>
      <family val="2"/>
      <charset val="204"/>
    </font>
    <font>
      <sz val="1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9" fontId="11" fillId="0" borderId="13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169" fontId="2" fillId="0" borderId="13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 wrapText="1"/>
    </xf>
    <xf numFmtId="169" fontId="11" fillId="0" borderId="7" xfId="0" applyNumberFormat="1" applyFont="1" applyFill="1" applyBorder="1" applyAlignment="1">
      <alignment horizontal="center" vertical="center" wrapText="1"/>
    </xf>
    <xf numFmtId="169" fontId="11" fillId="0" borderId="8" xfId="0" applyNumberFormat="1" applyFont="1" applyFill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 wrapText="1"/>
    </xf>
    <xf numFmtId="169" fontId="13" fillId="0" borderId="7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/>
    </xf>
    <xf numFmtId="169" fontId="11" fillId="0" borderId="8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/>
    </xf>
    <xf numFmtId="169" fontId="11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2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169" fontId="2" fillId="0" borderId="21" xfId="0" applyNumberFormat="1" applyFont="1" applyFill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9" fontId="11" fillId="0" borderId="7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164" fontId="15" fillId="0" borderId="0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/>
    <xf numFmtId="0" fontId="14" fillId="0" borderId="0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 vertical="center"/>
    </xf>
    <xf numFmtId="169" fontId="2" fillId="0" borderId="9" xfId="0" applyNumberFormat="1" applyFont="1" applyFill="1" applyBorder="1" applyAlignment="1">
      <alignment horizontal="center" vertical="center" wrapText="1"/>
    </xf>
    <xf numFmtId="169" fontId="1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169" fontId="2" fillId="0" borderId="9" xfId="0" applyNumberFormat="1" applyFont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169" fontId="10" fillId="0" borderId="6" xfId="0" applyNumberFormat="1" applyFont="1" applyFill="1" applyBorder="1" applyAlignment="1">
      <alignment horizontal="center" vertical="center" wrapText="1"/>
    </xf>
    <xf numFmtId="169" fontId="10" fillId="0" borderId="7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Fill="1" applyBorder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9" fontId="10" fillId="0" borderId="9" xfId="0" applyNumberFormat="1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 vertical="center"/>
    </xf>
    <xf numFmtId="169" fontId="8" fillId="0" borderId="6" xfId="0" applyNumberFormat="1" applyFont="1" applyFill="1" applyBorder="1" applyAlignment="1">
      <alignment horizontal="center" vertical="center" wrapText="1"/>
    </xf>
    <xf numFmtId="169" fontId="8" fillId="0" borderId="7" xfId="0" applyNumberFormat="1" applyFont="1" applyFill="1" applyBorder="1" applyAlignment="1">
      <alignment horizontal="center" vertical="center" wrapText="1"/>
    </xf>
    <xf numFmtId="169" fontId="18" fillId="0" borderId="3" xfId="0" applyNumberFormat="1" applyFont="1" applyFill="1" applyBorder="1" applyAlignment="1">
      <alignment horizontal="center" vertical="center"/>
    </xf>
    <xf numFmtId="169" fontId="18" fillId="0" borderId="4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9" fontId="2" fillId="0" borderId="9" xfId="0" applyNumberFormat="1" applyFont="1" applyFill="1" applyBorder="1" applyAlignment="1">
      <alignment horizontal="center" vertical="center"/>
    </xf>
    <xf numFmtId="169" fontId="2" fillId="0" borderId="23" xfId="0" applyNumberFormat="1" applyFont="1" applyFill="1" applyBorder="1" applyAlignment="1">
      <alignment horizontal="center" vertical="center"/>
    </xf>
    <xf numFmtId="169" fontId="2" fillId="0" borderId="24" xfId="0" applyNumberFormat="1" applyFont="1" applyFill="1" applyBorder="1" applyAlignment="1">
      <alignment horizontal="center" vertical="center"/>
    </xf>
    <xf numFmtId="169" fontId="2" fillId="0" borderId="25" xfId="0" applyNumberFormat="1" applyFont="1" applyFill="1" applyBorder="1" applyAlignment="1">
      <alignment horizontal="center" vertical="center"/>
    </xf>
    <xf numFmtId="169" fontId="2" fillId="0" borderId="26" xfId="0" applyNumberFormat="1" applyFont="1" applyFill="1" applyBorder="1" applyAlignment="1">
      <alignment horizontal="center" vertical="center" wrapText="1"/>
    </xf>
    <xf numFmtId="169" fontId="12" fillId="0" borderId="26" xfId="0" applyNumberFormat="1" applyFont="1" applyFill="1" applyBorder="1" applyAlignment="1">
      <alignment horizontal="center" vertical="center" wrapText="1"/>
    </xf>
    <xf numFmtId="169" fontId="2" fillId="0" borderId="27" xfId="0" applyNumberFormat="1" applyFont="1" applyFill="1" applyBorder="1" applyAlignment="1">
      <alignment horizontal="center" vertical="center" wrapText="1"/>
    </xf>
    <xf numFmtId="169" fontId="11" fillId="0" borderId="6" xfId="0" applyNumberFormat="1" applyFont="1" applyFill="1" applyBorder="1" applyAlignment="1">
      <alignment horizontal="center" vertical="center"/>
    </xf>
    <xf numFmtId="169" fontId="11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F7" sqref="F7:H17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7" customWidth="1"/>
    <col min="12" max="12" width="12.140625" style="3" customWidth="1"/>
    <col min="13" max="14" width="12.140625" style="37" customWidth="1"/>
    <col min="15" max="15" width="17.140625" style="37" customWidth="1"/>
    <col min="16" max="16" width="17.42578125" style="38" hidden="1" customWidth="1"/>
    <col min="17" max="17" width="3.5703125" style="38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21" t="s">
        <v>29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7" t="s">
        <v>0</v>
      </c>
      <c r="B6" s="28" t="s">
        <v>1</v>
      </c>
      <c r="C6" s="34" t="s">
        <v>2</v>
      </c>
      <c r="D6" s="35" t="s">
        <v>3</v>
      </c>
      <c r="E6" s="44" t="s">
        <v>4</v>
      </c>
      <c r="F6" s="34" t="s">
        <v>18</v>
      </c>
      <c r="G6" s="35" t="s">
        <v>19</v>
      </c>
      <c r="H6" s="58" t="s">
        <v>20</v>
      </c>
      <c r="I6" s="54" t="s">
        <v>22</v>
      </c>
      <c r="J6" s="55" t="s">
        <v>23</v>
      </c>
      <c r="K6" s="56" t="s">
        <v>24</v>
      </c>
      <c r="L6" s="57" t="s">
        <v>25</v>
      </c>
      <c r="M6" s="55" t="s">
        <v>26</v>
      </c>
      <c r="N6" s="82" t="s">
        <v>27</v>
      </c>
      <c r="O6" s="83" t="s">
        <v>28</v>
      </c>
    </row>
    <row r="7" spans="1:17" ht="44.45" customHeight="1" x14ac:dyDescent="0.2">
      <c r="A7" s="26" t="s">
        <v>5</v>
      </c>
      <c r="B7" s="29" t="s">
        <v>6</v>
      </c>
      <c r="C7" s="85">
        <v>7710.6</v>
      </c>
      <c r="D7" s="86">
        <v>4962.5029999999997</v>
      </c>
      <c r="E7" s="60">
        <v>5530.8</v>
      </c>
      <c r="F7" s="105">
        <v>4863.3</v>
      </c>
      <c r="G7" s="61">
        <v>3365</v>
      </c>
      <c r="H7" s="60">
        <v>1245.8</v>
      </c>
      <c r="I7" s="105">
        <v>639.1</v>
      </c>
      <c r="J7" s="61">
        <v>577.5</v>
      </c>
      <c r="K7" s="81">
        <v>2025.3</v>
      </c>
      <c r="L7" s="80">
        <v>3401.9</v>
      </c>
      <c r="M7" s="59">
        <v>5210.8999999999996</v>
      </c>
      <c r="N7" s="89">
        <v>6025.4</v>
      </c>
      <c r="O7" s="125">
        <f>SUM(C7:N7)</f>
        <v>45558.102999999996</v>
      </c>
      <c r="P7" s="39"/>
    </row>
    <row r="8" spans="1:17" ht="44.45" customHeight="1" x14ac:dyDescent="0.2">
      <c r="A8" s="22" t="s">
        <v>7</v>
      </c>
      <c r="B8" s="30" t="s">
        <v>6</v>
      </c>
      <c r="C8" s="87">
        <v>93</v>
      </c>
      <c r="D8" s="84">
        <v>58</v>
      </c>
      <c r="E8" s="88">
        <v>61</v>
      </c>
      <c r="F8" s="106">
        <v>48</v>
      </c>
      <c r="G8" s="100">
        <v>40</v>
      </c>
      <c r="H8" s="120">
        <v>26</v>
      </c>
      <c r="I8" s="106">
        <v>11</v>
      </c>
      <c r="J8" s="100">
        <v>10</v>
      </c>
      <c r="K8" s="103">
        <v>18</v>
      </c>
      <c r="L8" s="106">
        <v>48</v>
      </c>
      <c r="M8" s="100">
        <v>53</v>
      </c>
      <c r="N8" s="103">
        <v>74</v>
      </c>
      <c r="O8" s="126">
        <f t="shared" ref="O8:O17" si="0">SUM(C8:N8)</f>
        <v>540</v>
      </c>
      <c r="P8" s="39"/>
    </row>
    <row r="9" spans="1:17" s="10" customFormat="1" ht="44.45" customHeight="1" x14ac:dyDescent="0.2">
      <c r="A9" s="23" t="s">
        <v>8</v>
      </c>
      <c r="B9" s="31" t="s">
        <v>6</v>
      </c>
      <c r="C9" s="62">
        <f>C7-C8</f>
        <v>7617.6</v>
      </c>
      <c r="D9" s="63">
        <f>D7-D8</f>
        <v>4904.5029999999997</v>
      </c>
      <c r="E9" s="66">
        <f>E7-E8</f>
        <v>5469.8</v>
      </c>
      <c r="F9" s="128">
        <f t="shared" ref="F9:H9" si="1">F7-F8</f>
        <v>4815.3</v>
      </c>
      <c r="G9" s="101">
        <f t="shared" si="1"/>
        <v>3325</v>
      </c>
      <c r="H9" s="66">
        <f t="shared" si="1"/>
        <v>1219.8</v>
      </c>
      <c r="I9" s="62">
        <f t="shared" ref="I9:M9" si="2">I7-I8</f>
        <v>628.1</v>
      </c>
      <c r="J9" s="63">
        <f t="shared" si="2"/>
        <v>567.5</v>
      </c>
      <c r="K9" s="101">
        <f t="shared" si="2"/>
        <v>2007.3</v>
      </c>
      <c r="L9" s="62">
        <f t="shared" si="2"/>
        <v>3353.9</v>
      </c>
      <c r="M9" s="63">
        <f t="shared" si="2"/>
        <v>5157.8999999999996</v>
      </c>
      <c r="N9" s="101">
        <f t="shared" ref="N9" si="3">N7-N8</f>
        <v>5951.4</v>
      </c>
      <c r="O9" s="126">
        <f t="shared" si="0"/>
        <v>45018.102999999996</v>
      </c>
      <c r="P9" s="39"/>
      <c r="Q9" s="40"/>
    </row>
    <row r="10" spans="1:17" s="10" customFormat="1" ht="51" customHeight="1" x14ac:dyDescent="0.2">
      <c r="A10" s="23" t="s">
        <v>16</v>
      </c>
      <c r="B10" s="31" t="s">
        <v>6</v>
      </c>
      <c r="C10" s="67">
        <v>566</v>
      </c>
      <c r="D10" s="65">
        <v>512</v>
      </c>
      <c r="E10" s="64">
        <v>566</v>
      </c>
      <c r="F10" s="67">
        <v>548</v>
      </c>
      <c r="G10" s="65">
        <v>566</v>
      </c>
      <c r="H10" s="64">
        <v>548</v>
      </c>
      <c r="I10" s="67">
        <v>184</v>
      </c>
      <c r="J10" s="65">
        <v>184</v>
      </c>
      <c r="K10" s="104">
        <v>548</v>
      </c>
      <c r="L10" s="67">
        <v>566</v>
      </c>
      <c r="M10" s="65">
        <v>548</v>
      </c>
      <c r="N10" s="104">
        <v>566</v>
      </c>
      <c r="O10" s="126">
        <f t="shared" si="0"/>
        <v>5902</v>
      </c>
      <c r="P10" s="39"/>
      <c r="Q10" s="40"/>
    </row>
    <row r="11" spans="1:17" s="10" customFormat="1" ht="51" customHeight="1" x14ac:dyDescent="0.2">
      <c r="A11" s="23" t="s">
        <v>9</v>
      </c>
      <c r="B11" s="31" t="s">
        <v>6</v>
      </c>
      <c r="C11" s="62">
        <f>C9-C10</f>
        <v>7051.6</v>
      </c>
      <c r="D11" s="68">
        <f>D9-D10</f>
        <v>4392.5029999999997</v>
      </c>
      <c r="E11" s="69">
        <f>E9-E10</f>
        <v>4903.8</v>
      </c>
      <c r="F11" s="128">
        <f t="shared" ref="F11:H11" si="4">F9-F10</f>
        <v>4267.3</v>
      </c>
      <c r="G11" s="101">
        <f t="shared" si="4"/>
        <v>2759</v>
      </c>
      <c r="H11" s="66">
        <f t="shared" si="4"/>
        <v>671.8</v>
      </c>
      <c r="I11" s="62">
        <f t="shared" ref="I11:M11" si="5">I9-I10</f>
        <v>444.1</v>
      </c>
      <c r="J11" s="63">
        <f t="shared" si="5"/>
        <v>383.5</v>
      </c>
      <c r="K11" s="101">
        <f t="shared" si="5"/>
        <v>1459.3</v>
      </c>
      <c r="L11" s="62">
        <f t="shared" si="5"/>
        <v>2787.9</v>
      </c>
      <c r="M11" s="63">
        <f t="shared" si="5"/>
        <v>4609.8999999999996</v>
      </c>
      <c r="N11" s="101">
        <f t="shared" ref="N11" si="6">N9-N10</f>
        <v>5385.4</v>
      </c>
      <c r="O11" s="126">
        <f t="shared" si="0"/>
        <v>39116.102999999996</v>
      </c>
      <c r="P11" s="39"/>
      <c r="Q11" s="40"/>
    </row>
    <row r="12" spans="1:17" s="10" customFormat="1" ht="44.45" customHeight="1" x14ac:dyDescent="0.2">
      <c r="A12" s="23" t="s">
        <v>10</v>
      </c>
      <c r="B12" s="31" t="s">
        <v>6</v>
      </c>
      <c r="C12" s="62">
        <v>557.71399999999994</v>
      </c>
      <c r="D12" s="68">
        <v>554.67599999999993</v>
      </c>
      <c r="E12" s="66">
        <v>497.19600000000003</v>
      </c>
      <c r="F12" s="62">
        <v>484.69900000000001</v>
      </c>
      <c r="G12" s="63">
        <v>449.404</v>
      </c>
      <c r="H12" s="66">
        <v>207.173</v>
      </c>
      <c r="I12" s="62">
        <v>121.64</v>
      </c>
      <c r="J12" s="63">
        <v>108.714</v>
      </c>
      <c r="K12" s="101">
        <v>424.45600000000002</v>
      </c>
      <c r="L12" s="62">
        <v>465.98500000000001</v>
      </c>
      <c r="M12" s="63">
        <v>507.46299999999997</v>
      </c>
      <c r="N12" s="124">
        <v>546.40499999999997</v>
      </c>
      <c r="O12" s="126">
        <f t="shared" si="0"/>
        <v>4925.5249999999996</v>
      </c>
      <c r="P12" s="39"/>
      <c r="Q12" s="40"/>
    </row>
    <row r="13" spans="1:17" s="10" customFormat="1" ht="44.45" customHeight="1" x14ac:dyDescent="0.2">
      <c r="A13" s="24" t="s">
        <v>21</v>
      </c>
      <c r="B13" s="36" t="s">
        <v>6</v>
      </c>
      <c r="C13" s="70">
        <f t="shared" ref="C13:M13" si="7">C12-C14</f>
        <v>523.43099999999993</v>
      </c>
      <c r="D13" s="71">
        <f t="shared" si="7"/>
        <v>519.47499999999991</v>
      </c>
      <c r="E13" s="72">
        <f t="shared" si="7"/>
        <v>464.99800000000005</v>
      </c>
      <c r="F13" s="129">
        <f t="shared" si="7"/>
        <v>452.24799999999999</v>
      </c>
      <c r="G13" s="102">
        <f t="shared" si="7"/>
        <v>420.35399999999998</v>
      </c>
      <c r="H13" s="74">
        <f t="shared" si="7"/>
        <v>193.46799999999999</v>
      </c>
      <c r="I13" s="107">
        <f t="shared" si="7"/>
        <v>111.63800000000001</v>
      </c>
      <c r="J13" s="108">
        <f t="shared" si="7"/>
        <v>100.815</v>
      </c>
      <c r="K13" s="113">
        <f t="shared" si="7"/>
        <v>396.85</v>
      </c>
      <c r="L13" s="107">
        <f t="shared" si="7"/>
        <v>434.42900000000003</v>
      </c>
      <c r="M13" s="108">
        <f t="shared" si="7"/>
        <v>477.02799999999996</v>
      </c>
      <c r="N13" s="102">
        <f t="shared" ref="N13" si="8">N12-N14</f>
        <v>512.88400000000001</v>
      </c>
      <c r="O13" s="126">
        <f t="shared" si="0"/>
        <v>4607.6179999999995</v>
      </c>
      <c r="P13" s="39"/>
      <c r="Q13" s="40"/>
    </row>
    <row r="14" spans="1:17" s="21" customFormat="1" ht="32.450000000000003" customHeight="1" x14ac:dyDescent="0.2">
      <c r="A14" s="24" t="s">
        <v>17</v>
      </c>
      <c r="B14" s="32" t="s">
        <v>6</v>
      </c>
      <c r="C14" s="70">
        <v>34.283000000000001</v>
      </c>
      <c r="D14" s="73">
        <v>35.201000000000001</v>
      </c>
      <c r="E14" s="74">
        <v>32.198</v>
      </c>
      <c r="F14" s="70">
        <v>32.451000000000001</v>
      </c>
      <c r="G14" s="73">
        <v>29.05</v>
      </c>
      <c r="H14" s="74">
        <v>13.705</v>
      </c>
      <c r="I14" s="109">
        <v>10.002000000000001</v>
      </c>
      <c r="J14" s="110">
        <v>7.899</v>
      </c>
      <c r="K14" s="114">
        <v>27.606000000000002</v>
      </c>
      <c r="L14" s="116">
        <v>31.556000000000001</v>
      </c>
      <c r="M14" s="117">
        <v>30.434999999999999</v>
      </c>
      <c r="N14" s="102">
        <v>33.521000000000001</v>
      </c>
      <c r="O14" s="126">
        <f t="shared" si="0"/>
        <v>317.90700000000004</v>
      </c>
      <c r="P14" s="39"/>
      <c r="Q14" s="41"/>
    </row>
    <row r="15" spans="1:17" s="10" customFormat="1" ht="49.15" customHeight="1" x14ac:dyDescent="0.2">
      <c r="A15" s="23" t="s">
        <v>15</v>
      </c>
      <c r="B15" s="31" t="s">
        <v>6</v>
      </c>
      <c r="C15" s="62">
        <f>C11-C13</f>
        <v>6528.1690000000008</v>
      </c>
      <c r="D15" s="63">
        <f t="shared" ref="D15:N15" si="9">D11-D13</f>
        <v>3873.0279999999998</v>
      </c>
      <c r="E15" s="66">
        <f t="shared" si="9"/>
        <v>4438.8019999999997</v>
      </c>
      <c r="F15" s="128">
        <f t="shared" si="9"/>
        <v>3815.0520000000001</v>
      </c>
      <c r="G15" s="63">
        <f t="shared" si="9"/>
        <v>2338.6460000000002</v>
      </c>
      <c r="H15" s="130">
        <f t="shared" si="9"/>
        <v>478.33199999999999</v>
      </c>
      <c r="I15" s="62">
        <f t="shared" si="9"/>
        <v>332.46199999999999</v>
      </c>
      <c r="J15" s="63">
        <f t="shared" si="9"/>
        <v>282.685</v>
      </c>
      <c r="K15" s="101">
        <f t="shared" si="9"/>
        <v>1062.4499999999998</v>
      </c>
      <c r="L15" s="62">
        <f t="shared" si="9"/>
        <v>2353.471</v>
      </c>
      <c r="M15" s="63">
        <f t="shared" si="9"/>
        <v>4132.8719999999994</v>
      </c>
      <c r="N15" s="101">
        <f t="shared" si="9"/>
        <v>4872.5159999999996</v>
      </c>
      <c r="O15" s="126">
        <f t="shared" si="0"/>
        <v>34508.485000000001</v>
      </c>
      <c r="P15" s="39"/>
      <c r="Q15" s="40"/>
    </row>
    <row r="16" spans="1:17" s="10" customFormat="1" ht="44.45" customHeight="1" x14ac:dyDescent="0.2">
      <c r="A16" s="23" t="s">
        <v>11</v>
      </c>
      <c r="B16" s="31" t="s">
        <v>12</v>
      </c>
      <c r="C16" s="75">
        <v>1069.08</v>
      </c>
      <c r="D16" s="77">
        <v>732.46</v>
      </c>
      <c r="E16" s="76">
        <v>833.38679999999999</v>
      </c>
      <c r="F16" s="131">
        <v>737.5</v>
      </c>
      <c r="G16" s="92">
        <v>567.79</v>
      </c>
      <c r="H16" s="76">
        <v>175.935</v>
      </c>
      <c r="I16" s="62">
        <v>82.85</v>
      </c>
      <c r="J16" s="63">
        <v>95.69</v>
      </c>
      <c r="K16" s="101">
        <f>K17*1.1743</f>
        <v>279.48339999999996</v>
      </c>
      <c r="L16" s="75">
        <v>543.04999999999995</v>
      </c>
      <c r="M16" s="77">
        <v>732.47</v>
      </c>
      <c r="N16" s="101">
        <v>886.30720000000008</v>
      </c>
      <c r="O16" s="126">
        <f t="shared" si="0"/>
        <v>6736.0024000000012</v>
      </c>
      <c r="P16" s="39"/>
      <c r="Q16" s="40"/>
    </row>
    <row r="17" spans="1:47" ht="44.45" customHeight="1" thickBot="1" x14ac:dyDescent="0.25">
      <c r="A17" s="25" t="s">
        <v>13</v>
      </c>
      <c r="B17" s="33" t="s">
        <v>14</v>
      </c>
      <c r="C17" s="78">
        <v>906</v>
      </c>
      <c r="D17" s="78">
        <v>623</v>
      </c>
      <c r="E17" s="79">
        <v>708</v>
      </c>
      <c r="F17" s="111">
        <v>625</v>
      </c>
      <c r="G17" s="78">
        <v>480</v>
      </c>
      <c r="H17" s="132">
        <v>150</v>
      </c>
      <c r="I17" s="111">
        <v>70.3</v>
      </c>
      <c r="J17" s="112">
        <v>81</v>
      </c>
      <c r="K17" s="115">
        <v>238</v>
      </c>
      <c r="L17" s="118">
        <v>458</v>
      </c>
      <c r="M17" s="119">
        <v>620</v>
      </c>
      <c r="N17" s="115">
        <v>752</v>
      </c>
      <c r="O17" s="127">
        <f t="shared" si="0"/>
        <v>5711.3</v>
      </c>
      <c r="P17" s="39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19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7">
        <v>8260</v>
      </c>
      <c r="J19" s="37">
        <v>8280</v>
      </c>
      <c r="K19" s="37">
        <v>8270</v>
      </c>
      <c r="L19" s="3">
        <v>8290</v>
      </c>
      <c r="M19" s="37">
        <v>8260</v>
      </c>
      <c r="N19" s="37">
        <v>8260</v>
      </c>
    </row>
    <row r="20" spans="1:47" ht="14.25" hidden="1" x14ac:dyDescent="0.2">
      <c r="A20" s="19"/>
      <c r="B20" s="14"/>
      <c r="C20" s="45">
        <v>1.1786000000000001</v>
      </c>
      <c r="D20" s="45">
        <v>1.1786000000000001</v>
      </c>
      <c r="E20" s="46">
        <v>1.18</v>
      </c>
      <c r="F20" s="50">
        <v>1.1771</v>
      </c>
      <c r="G20" s="51">
        <v>1.1757</v>
      </c>
      <c r="H20" s="51">
        <v>1.1741999999999999</v>
      </c>
      <c r="I20" s="51">
        <v>1.18</v>
      </c>
      <c r="J20" s="51">
        <v>1.1829000000000001</v>
      </c>
      <c r="K20" s="51">
        <v>1.1814</v>
      </c>
      <c r="L20" s="49">
        <v>1.1841999999999999</v>
      </c>
      <c r="M20" s="49">
        <f>M19/7000</f>
        <v>1.18</v>
      </c>
      <c r="N20" s="49">
        <v>1.18</v>
      </c>
    </row>
    <row r="21" spans="1:47" ht="17.45" hidden="1" customHeight="1" x14ac:dyDescent="0.2">
      <c r="A21" s="19"/>
      <c r="B21" s="14"/>
      <c r="C21" s="47">
        <f>C20*D16</f>
        <v>863.27735600000005</v>
      </c>
      <c r="D21" s="48">
        <f>D17*D20</f>
        <v>734.26780000000008</v>
      </c>
      <c r="E21" s="12">
        <f>E20*E17</f>
        <v>835.43999999999994</v>
      </c>
      <c r="F21" s="50">
        <f>F20*F17</f>
        <v>735.6875</v>
      </c>
      <c r="G21" s="51">
        <f>G20*G17</f>
        <v>564.33600000000001</v>
      </c>
      <c r="H21" s="51">
        <f t="shared" ref="H21:N21" si="10">H20*H17</f>
        <v>176.13</v>
      </c>
      <c r="I21" s="51">
        <f t="shared" si="10"/>
        <v>82.953999999999994</v>
      </c>
      <c r="J21" s="51">
        <f t="shared" si="10"/>
        <v>95.814900000000009</v>
      </c>
      <c r="K21" s="51">
        <f t="shared" si="10"/>
        <v>281.17320000000001</v>
      </c>
      <c r="L21" s="51">
        <f t="shared" si="10"/>
        <v>542.36360000000002</v>
      </c>
      <c r="M21" s="51">
        <f t="shared" si="10"/>
        <v>731.59999999999991</v>
      </c>
      <c r="N21" s="51">
        <f t="shared" si="10"/>
        <v>887.3599999999999</v>
      </c>
      <c r="O21" s="7"/>
      <c r="P21" s="42"/>
      <c r="Q21" s="42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0"/>
      <c r="B22" s="16"/>
      <c r="C22" s="53">
        <f t="shared" ref="C22:L22" si="11">C21-C16</f>
        <v>-205.80264399999987</v>
      </c>
      <c r="D22" s="53" t="e">
        <f>D21-#REF!</f>
        <v>#REF!</v>
      </c>
      <c r="E22" s="53">
        <f t="shared" si="11"/>
        <v>2.0531999999999471</v>
      </c>
      <c r="F22" s="53">
        <f t="shared" si="11"/>
        <v>-1.8125</v>
      </c>
      <c r="G22" s="53">
        <f t="shared" si="11"/>
        <v>-3.4539999999999509</v>
      </c>
      <c r="H22" s="53">
        <f t="shared" si="11"/>
        <v>0.19499999999999318</v>
      </c>
      <c r="I22" s="53">
        <f t="shared" si="11"/>
        <v>0.1039999999999992</v>
      </c>
      <c r="J22" s="53">
        <f t="shared" si="11"/>
        <v>0.12490000000001089</v>
      </c>
      <c r="K22" s="53">
        <f t="shared" si="11"/>
        <v>1.6898000000000479</v>
      </c>
      <c r="L22" s="53">
        <f t="shared" si="11"/>
        <v>-0.68639999999993506</v>
      </c>
      <c r="M22" s="53">
        <f>M21-M16</f>
        <v>-0.87000000000011823</v>
      </c>
      <c r="N22" s="53">
        <f>N21-N16</f>
        <v>1.0527999999998201</v>
      </c>
      <c r="O22" s="5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3"/>
      <c r="AC22" s="123"/>
      <c r="AD22" s="123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3"/>
      <c r="Q23" s="43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90">
        <f>C17*1.18</f>
        <v>1069.08</v>
      </c>
      <c r="D24" s="91">
        <f>D17*1.1757</f>
        <v>732.46109999999999</v>
      </c>
      <c r="E24" s="91">
        <f>E17*1.1771</f>
        <v>833.38679999999999</v>
      </c>
      <c r="F24" s="93"/>
      <c r="G24" s="93"/>
      <c r="H24" s="93"/>
      <c r="I24" s="94"/>
      <c r="J24" s="7"/>
      <c r="K24" s="7"/>
      <c r="L24" s="1"/>
      <c r="M24" s="7"/>
      <c r="N24" s="7"/>
      <c r="O24" s="7"/>
      <c r="P24" s="42"/>
      <c r="Q24" s="42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91"/>
      <c r="D25" s="91"/>
      <c r="E25" s="91"/>
      <c r="F25" s="93"/>
      <c r="G25" s="93"/>
      <c r="H25" s="93"/>
      <c r="I25" s="94"/>
      <c r="J25" s="7"/>
      <c r="K25" s="7"/>
      <c r="L25" s="1"/>
      <c r="M25" s="7"/>
      <c r="N25" s="7"/>
      <c r="O25" s="7"/>
      <c r="P25" s="42"/>
      <c r="Q25" s="42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91">
        <f>C16/1.18</f>
        <v>906</v>
      </c>
      <c r="D26" s="91">
        <f>D16/1.1757</f>
        <v>622.99906438717369</v>
      </c>
      <c r="E26" s="91">
        <f>E16/1.1771</f>
        <v>708</v>
      </c>
      <c r="F26" s="91">
        <f>F16/1.18</f>
        <v>625</v>
      </c>
      <c r="G26" s="91">
        <f>G16/1.17829</f>
        <v>481.87627833555399</v>
      </c>
      <c r="H26" s="93"/>
      <c r="I26" s="94"/>
      <c r="J26" s="7"/>
      <c r="K26" s="7"/>
      <c r="L26" s="1"/>
      <c r="M26" s="7"/>
      <c r="N26" s="7"/>
      <c r="O26" s="7"/>
      <c r="P26" s="42"/>
      <c r="Q26" s="42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95"/>
      <c r="D27" s="96"/>
      <c r="E27" s="96"/>
      <c r="F27" s="94"/>
      <c r="G27" s="97"/>
      <c r="H27" s="94"/>
      <c r="I27" s="98"/>
    </row>
    <row r="28" spans="1:47" x14ac:dyDescent="0.2">
      <c r="A28" s="7"/>
      <c r="B28" s="9"/>
      <c r="C28" s="99"/>
      <c r="D28" s="99"/>
      <c r="E28" s="99"/>
      <c r="F28" s="94"/>
      <c r="G28" s="94"/>
      <c r="H28" s="94"/>
      <c r="I28" s="98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2023г.</vt:lpstr>
      <vt:lpstr>'Факт АО "НТГ" 2023г.'!Область_печати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2024-01-09T09:49:30Z</dcterms:modified>
</cp:coreProperties>
</file>